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ORUM - product management\PRODUKTI\SINGLE PRODUKTI\1120 - Računovodstvo in finance\56231 ZBIRNA MAPA ZA RAČUNOVODJE\623107 november 2023\"/>
    </mc:Choice>
  </mc:AlternateContent>
  <xr:revisionPtr revIDLastSave="0" documentId="8_{6073F6CE-8A44-4734-9818-9762DA00EACD}" xr6:coauthVersionLast="47" xr6:coauthVersionMax="47" xr10:uidLastSave="{00000000-0000-0000-0000-000000000000}"/>
  <bookViews>
    <workbookView xWindow="-120" yWindow="-120" windowWidth="29040" windowHeight="15720" xr2:uid="{391ABE2A-4806-4D37-AAF4-A90AF9C84E0A}"/>
  </bookViews>
  <sheets>
    <sheet name="rezident" sheetId="1" r:id="rId1"/>
    <sheet name="nerezide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2" l="1"/>
  <c r="D44" i="2"/>
  <c r="E44" i="2"/>
  <c r="C43" i="2"/>
  <c r="D43" i="2"/>
  <c r="E43" i="2"/>
  <c r="B44" i="2"/>
  <c r="B43" i="2"/>
  <c r="C44" i="1"/>
  <c r="C43" i="1"/>
  <c r="B44" i="1"/>
  <c r="B43" i="1"/>
  <c r="E12" i="2"/>
  <c r="C45" i="2"/>
  <c r="D45" i="2"/>
  <c r="E45" i="2"/>
  <c r="B45" i="2"/>
  <c r="C45" i="1"/>
  <c r="B45" i="1"/>
  <c r="C37" i="2" l="1"/>
  <c r="B37" i="2"/>
  <c r="E40" i="2"/>
  <c r="D40" i="2"/>
  <c r="C40" i="2" l="1"/>
  <c r="B40" i="2"/>
  <c r="E12" i="1"/>
  <c r="D42" i="2" l="1"/>
  <c r="E30" i="2"/>
  <c r="D30" i="2"/>
  <c r="E23" i="2"/>
  <c r="E24" i="2" s="1"/>
  <c r="D23" i="2"/>
  <c r="D24" i="2" s="1"/>
  <c r="E17" i="2"/>
  <c r="D17" i="2"/>
  <c r="C30" i="2"/>
  <c r="B30" i="2"/>
  <c r="C23" i="2"/>
  <c r="C24" i="2" s="1"/>
  <c r="B23" i="2"/>
  <c r="B25" i="2" s="1"/>
  <c r="C17" i="2"/>
  <c r="B17" i="2"/>
  <c r="B33" i="2" s="1"/>
  <c r="C30" i="1"/>
  <c r="C23" i="1"/>
  <c r="C24" i="1" s="1"/>
  <c r="C17" i="1"/>
  <c r="B30" i="1"/>
  <c r="D53" i="2" l="1"/>
  <c r="D49" i="2"/>
  <c r="C27" i="1"/>
  <c r="E42" i="2"/>
  <c r="C42" i="2"/>
  <c r="B42" i="2"/>
  <c r="C33" i="1"/>
  <c r="C42" i="1"/>
  <c r="C53" i="1" s="1"/>
  <c r="C51" i="1" s="1"/>
  <c r="B24" i="2"/>
  <c r="C25" i="1"/>
  <c r="C52" i="1" s="1"/>
  <c r="C28" i="1"/>
  <c r="C35" i="1" s="1"/>
  <c r="C37" i="1" s="1"/>
  <c r="C33" i="2"/>
  <c r="D25" i="2"/>
  <c r="D52" i="2" s="1"/>
  <c r="E25" i="2"/>
  <c r="E52" i="2" s="1"/>
  <c r="D27" i="2"/>
  <c r="D28" i="2" s="1"/>
  <c r="D35" i="2" s="1"/>
  <c r="E27" i="2"/>
  <c r="E28" i="2" s="1"/>
  <c r="E35" i="2" s="1"/>
  <c r="C25" i="2"/>
  <c r="C52" i="2" s="1"/>
  <c r="B27" i="2"/>
  <c r="B28" i="2" s="1"/>
  <c r="B35" i="2" s="1"/>
  <c r="C27" i="2"/>
  <c r="C28" i="2" s="1"/>
  <c r="B52" i="2"/>
  <c r="B47" i="1"/>
  <c r="B23" i="1"/>
  <c r="B25" i="1" s="1"/>
  <c r="B17" i="1"/>
  <c r="B33" i="1" s="1"/>
  <c r="E53" i="2" l="1"/>
  <c r="E51" i="2" s="1"/>
  <c r="E56" i="2" s="1"/>
  <c r="E49" i="2"/>
  <c r="D51" i="2"/>
  <c r="D56" i="2" s="1"/>
  <c r="C53" i="2"/>
  <c r="C51" i="2" s="1"/>
  <c r="C56" i="2" s="1"/>
  <c r="C49" i="2"/>
  <c r="B53" i="2"/>
  <c r="B51" i="2" s="1"/>
  <c r="B56" i="2" s="1"/>
  <c r="B49" i="2"/>
  <c r="C48" i="1"/>
  <c r="C40" i="1"/>
  <c r="C49" i="1" s="1"/>
  <c r="C56" i="1"/>
  <c r="C35" i="2"/>
  <c r="B42" i="1"/>
  <c r="B53" i="1" s="1"/>
  <c r="B52" i="1"/>
  <c r="B27" i="1"/>
  <c r="B24" i="1"/>
  <c r="B51" i="1" l="1"/>
  <c r="B56" i="1" s="1"/>
  <c r="B28" i="1"/>
  <c r="B35" i="1" l="1"/>
  <c r="B37" i="1" s="1"/>
  <c r="B39" i="1" l="1"/>
  <c r="B40" i="1"/>
  <c r="B49" i="1" s="1"/>
</calcChain>
</file>

<file path=xl/sharedStrings.xml><?xml version="1.0" encoding="utf-8"?>
<sst xmlns="http://schemas.openxmlformats.org/spreadsheetml/2006/main" count="115" uniqueCount="64">
  <si>
    <t xml:space="preserve"> - prevoz v kraj napotitve ob začetku / prevoz iz kraja napotitve koncu napotitve - 900 km v eno smer (1800 km v obe smeri)</t>
  </si>
  <si>
    <t xml:space="preserve"> - nastanitev plača delodajalec - 400 EUR na delavca</t>
  </si>
  <si>
    <t>v EUR</t>
  </si>
  <si>
    <t>Bruto plača - skupaj:</t>
  </si>
  <si>
    <t xml:space="preserve"> - za enako delo v Sloveniji:</t>
  </si>
  <si>
    <t xml:space="preserve"> - detašma (dodatek za delo v tujini):</t>
  </si>
  <si>
    <t>Boniteta stanovanje:</t>
  </si>
  <si>
    <t>Osnova za prispevke:</t>
  </si>
  <si>
    <t>22,1 % PSV:</t>
  </si>
  <si>
    <t>16,1% PSV:</t>
  </si>
  <si>
    <t>Osnova za dohodnino:</t>
  </si>
  <si>
    <t xml:space="preserve">Davčna osnova </t>
  </si>
  <si>
    <t>Davčna olajšava:</t>
  </si>
  <si>
    <t xml:space="preserve"> - splošna davčna olajšava:</t>
  </si>
  <si>
    <t>Neto davčna osnova:</t>
  </si>
  <si>
    <t>Akontacija dohodnine - lestvica:</t>
  </si>
  <si>
    <t>Neto plača:</t>
  </si>
  <si>
    <t>Povračila - skupaj:</t>
  </si>
  <si>
    <t>Prevoz ob začetku napotitve: (900 *0,37)</t>
  </si>
  <si>
    <t>Plačilo drugih stroškov:</t>
  </si>
  <si>
    <t>Skupaj izplačilo:</t>
  </si>
  <si>
    <t>Skupni strošek delodajalca brez bonitete:</t>
  </si>
  <si>
    <t xml:space="preserve"> - plača</t>
  </si>
  <si>
    <t xml:space="preserve"> - povračila </t>
  </si>
  <si>
    <t>boniteta za stanovanje</t>
  </si>
  <si>
    <t>Skupni strošek z boniteto:</t>
  </si>
  <si>
    <t>Primer- napotitev več kot 90 dni - rezident (12. člen Uredbe 883/2004):</t>
  </si>
  <si>
    <t xml:space="preserve"> - plača za enako delo v Sloveniji po pogodbi o zaposlitvi: 1.500 EUR bruto</t>
  </si>
  <si>
    <t xml:space="preserve"> - (delavec uporablja lastno vozilo) od začasnega prebivališča v Nemčiji do kraja opravljanja dela v Nemčiji znaša razdalja 11 km v eno smer (22 km v obe smeri)</t>
  </si>
  <si>
    <t xml:space="preserve"> - predpostavka: delavec  izpolnjuje pogoje iz 45. a člena ZDoh-2</t>
  </si>
  <si>
    <t>Zmanjšanje davčne osnove po 45. a členu ZDoh-2</t>
  </si>
  <si>
    <t>(20% od bruto plače)</t>
  </si>
  <si>
    <t>Davek plačan v tujini (Nemčiji):</t>
  </si>
  <si>
    <t>Doplačilo dohodnine v Sloveniji:</t>
  </si>
  <si>
    <t>450,00 eur</t>
  </si>
  <si>
    <t>750,00 eur</t>
  </si>
  <si>
    <t xml:space="preserve">Davek plačan v tujini (Nemčiji) znaša: </t>
  </si>
  <si>
    <t>Primer- napotitev več kot 90 dni - nerezident (12. člen Uredbe 883/2004):</t>
  </si>
  <si>
    <t>brez KIDO 5</t>
  </si>
  <si>
    <t>Dohodnina v Sloveniji - lestvica:</t>
  </si>
  <si>
    <t>KIDO 5</t>
  </si>
  <si>
    <t xml:space="preserve">(1,5 kratnik </t>
  </si>
  <si>
    <t>-</t>
  </si>
  <si>
    <t>Odtegljaj - plačan davek v tujini nad obračunanim v SLO (soglasje delavca)</t>
  </si>
  <si>
    <t>+ 26 %  nad  729,58</t>
  </si>
  <si>
    <t>+ 33 %  nad 2.145,83</t>
  </si>
  <si>
    <t>+ 39 %  nad 4.291,67</t>
  </si>
  <si>
    <t>6.180,00</t>
  </si>
  <si>
    <t>+ 45 %  nad 6.180,00</t>
  </si>
  <si>
    <t>Prevoz ob začetku napotitve: (900 *0,43)</t>
  </si>
  <si>
    <t>Odtegljaj - davek plačan v tujini (soglasje delavca)</t>
  </si>
  <si>
    <t>IZRAČUN plače za marec 2023</t>
  </si>
  <si>
    <t xml:space="preserve"> - za enako delo v Sloveniji z MD (184 ur):</t>
  </si>
  <si>
    <t xml:space="preserve"> - detašma (dodatek za delo v tujini za 184 ur):</t>
  </si>
  <si>
    <t>(pri izračunu dohodnine je upoštevana splošna olajšava za leto 2023 in objavljena lestvica z odmero dohodnine za leto 2023)</t>
  </si>
  <si>
    <t xml:space="preserve"> - delovnih dni v mesecu marcu 2023:  23 dni (vsak dan delajo po 8 ur)</t>
  </si>
  <si>
    <t xml:space="preserve"> - dodatek za delo v tujini (detašma): 2.000 EUR bruto </t>
  </si>
  <si>
    <t>(od 1.3.2023 do 15.7.2023 je bil zavarovan na zavarovalni podlagi 002)</t>
  </si>
  <si>
    <t xml:space="preserve"> - delavec je napoten v Nemčijo od 1.3.2023 do 15.7.2023 - več kot 90 dni</t>
  </si>
  <si>
    <t>Zadnja znana povprečna letna plača (2022)</t>
  </si>
  <si>
    <t xml:space="preserve">IZRAČUN plače za marec 2023 </t>
  </si>
  <si>
    <t>Prehrana na delu (23*14,33)</t>
  </si>
  <si>
    <t>Prevoz na delo in z dela (22 km*23):</t>
  </si>
  <si>
    <t>Prevoz na delo in z dela (23 km*22):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</si>
</sst>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6"/>
      <color rgb="FF555555"/>
      <name val="Arial"/>
      <family val="2"/>
      <charset val="238"/>
    </font>
    <font>
      <sz val="8.5"/>
      <color rgb="FF323232"/>
      <name val="Arial"/>
      <family val="2"/>
      <charset val="238"/>
    </font>
    <font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17" fontId="3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64" fontId="2" fillId="0" borderId="1" xfId="1" applyFont="1" applyBorder="1"/>
    <xf numFmtId="0" fontId="3" fillId="0" borderId="1" xfId="0" applyFont="1" applyBorder="1"/>
    <xf numFmtId="164" fontId="3" fillId="0" borderId="1" xfId="1" applyFont="1" applyBorder="1"/>
    <xf numFmtId="164" fontId="3" fillId="0" borderId="0" xfId="0" applyNumberFormat="1" applyFont="1"/>
    <xf numFmtId="164" fontId="2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0" fontId="4" fillId="3" borderId="2" xfId="0" applyFont="1" applyFill="1" applyBorder="1" applyAlignment="1">
      <alignment vertical="center" wrapText="1"/>
    </xf>
    <xf numFmtId="0" fontId="0" fillId="3" borderId="3" xfId="0" applyFill="1" applyBorder="1"/>
    <xf numFmtId="164" fontId="3" fillId="2" borderId="1" xfId="1" applyFont="1" applyFill="1" applyBorder="1"/>
    <xf numFmtId="0" fontId="5" fillId="0" borderId="2" xfId="0" applyFont="1" applyBorder="1" applyAlignment="1">
      <alignment horizontal="right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2" fillId="2" borderId="1" xfId="0" applyFont="1" applyFill="1" applyBorder="1" applyAlignment="1">
      <alignment wrapText="1"/>
    </xf>
    <xf numFmtId="4" fontId="3" fillId="0" borderId="0" xfId="0" applyNumberFormat="1" applyFont="1"/>
    <xf numFmtId="4" fontId="6" fillId="0" borderId="0" xfId="0" applyNumberFormat="1" applyFont="1"/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AF16F-28DF-4321-ADB7-5623060F4480}">
  <dimension ref="A1:L56"/>
  <sheetViews>
    <sheetView tabSelected="1" topLeftCell="A39" workbookViewId="0">
      <selection activeCell="A45" sqref="A45"/>
    </sheetView>
  </sheetViews>
  <sheetFormatPr defaultColWidth="9.140625" defaultRowHeight="15" x14ac:dyDescent="0.3"/>
  <cols>
    <col min="1" max="1" width="40.85546875" style="2" customWidth="1"/>
    <col min="2" max="3" width="12.42578125" style="2" bestFit="1" customWidth="1"/>
    <col min="4" max="4" width="11.42578125" style="2" bestFit="1" customWidth="1"/>
    <col min="5" max="5" width="10.28515625" style="2" bestFit="1" customWidth="1"/>
    <col min="6" max="8" width="9.140625" style="2"/>
    <col min="9" max="9" width="16" style="2" customWidth="1"/>
    <col min="10" max="10" width="9.140625" style="2"/>
    <col min="11" max="11" width="11.42578125" style="2" bestFit="1" customWidth="1"/>
    <col min="12" max="16384" width="9.140625" style="2"/>
  </cols>
  <sheetData>
    <row r="1" spans="1:5" x14ac:dyDescent="0.3">
      <c r="A1" s="1" t="s">
        <v>26</v>
      </c>
    </row>
    <row r="2" spans="1:5" x14ac:dyDescent="0.3">
      <c r="A2" s="3" t="s">
        <v>57</v>
      </c>
    </row>
    <row r="3" spans="1:5" x14ac:dyDescent="0.3">
      <c r="A3" s="2" t="s">
        <v>54</v>
      </c>
    </row>
    <row r="4" spans="1:5" x14ac:dyDescent="0.3">
      <c r="A4" s="2" t="s">
        <v>27</v>
      </c>
    </row>
    <row r="5" spans="1:5" x14ac:dyDescent="0.3">
      <c r="A5" s="2" t="s">
        <v>56</v>
      </c>
    </row>
    <row r="6" spans="1:5" x14ac:dyDescent="0.3">
      <c r="A6" s="2" t="s">
        <v>58</v>
      </c>
    </row>
    <row r="7" spans="1:5" x14ac:dyDescent="0.3">
      <c r="A7" s="2" t="s">
        <v>55</v>
      </c>
    </row>
    <row r="8" spans="1:5" x14ac:dyDescent="0.3">
      <c r="A8" s="2" t="s">
        <v>28</v>
      </c>
    </row>
    <row r="9" spans="1:5" x14ac:dyDescent="0.3">
      <c r="A9" s="2" t="s">
        <v>0</v>
      </c>
    </row>
    <row r="10" spans="1:5" x14ac:dyDescent="0.3">
      <c r="A10" s="2" t="s">
        <v>1</v>
      </c>
    </row>
    <row r="11" spans="1:5" x14ac:dyDescent="0.3">
      <c r="A11" s="2" t="s">
        <v>29</v>
      </c>
    </row>
    <row r="12" spans="1:5" ht="14.25" customHeight="1" x14ac:dyDescent="0.3">
      <c r="A12" s="2" t="s">
        <v>59</v>
      </c>
      <c r="C12" s="24">
        <v>2023.92</v>
      </c>
      <c r="D12" s="2" t="s">
        <v>41</v>
      </c>
      <c r="E12" s="23">
        <f>C12*1.5</f>
        <v>3035.88</v>
      </c>
    </row>
    <row r="13" spans="1:5" x14ac:dyDescent="0.3">
      <c r="A13" s="2" t="s">
        <v>36</v>
      </c>
      <c r="B13" s="12" t="s">
        <v>34</v>
      </c>
      <c r="C13" s="12" t="s">
        <v>35</v>
      </c>
    </row>
    <row r="15" spans="1:5" x14ac:dyDescent="0.3">
      <c r="A15" s="1" t="s">
        <v>51</v>
      </c>
    </row>
    <row r="16" spans="1:5" x14ac:dyDescent="0.3">
      <c r="A16" s="1"/>
      <c r="B16" s="4" t="s">
        <v>2</v>
      </c>
      <c r="C16" s="4" t="s">
        <v>2</v>
      </c>
    </row>
    <row r="17" spans="1:4" x14ac:dyDescent="0.3">
      <c r="A17" s="5" t="s">
        <v>3</v>
      </c>
      <c r="B17" s="6">
        <f>SUM(B18:B19)</f>
        <v>3500</v>
      </c>
      <c r="C17" s="6">
        <f>SUM(C18:C19)</f>
        <v>3500</v>
      </c>
    </row>
    <row r="18" spans="1:4" x14ac:dyDescent="0.3">
      <c r="A18" s="7" t="s">
        <v>52</v>
      </c>
      <c r="B18" s="8">
        <v>1500</v>
      </c>
      <c r="C18" s="8">
        <v>1500</v>
      </c>
    </row>
    <row r="19" spans="1:4" x14ac:dyDescent="0.3">
      <c r="A19" s="7" t="s">
        <v>53</v>
      </c>
      <c r="B19" s="8">
        <v>2000</v>
      </c>
      <c r="C19" s="8">
        <v>2000</v>
      </c>
    </row>
    <row r="20" spans="1:4" x14ac:dyDescent="0.3">
      <c r="A20" s="7"/>
      <c r="B20" s="8"/>
      <c r="C20" s="8"/>
    </row>
    <row r="21" spans="1:4" x14ac:dyDescent="0.3">
      <c r="A21" s="7" t="s">
        <v>6</v>
      </c>
      <c r="B21" s="8">
        <v>400</v>
      </c>
      <c r="C21" s="8">
        <v>400</v>
      </c>
    </row>
    <row r="22" spans="1:4" x14ac:dyDescent="0.3">
      <c r="A22" s="7"/>
      <c r="B22" s="8"/>
      <c r="C22" s="8"/>
    </row>
    <row r="23" spans="1:4" x14ac:dyDescent="0.3">
      <c r="A23" s="7" t="s">
        <v>7</v>
      </c>
      <c r="B23" s="8">
        <f>B18+B21</f>
        <v>1900</v>
      </c>
      <c r="C23" s="8">
        <f>C18+C21</f>
        <v>1900</v>
      </c>
    </row>
    <row r="24" spans="1:4" x14ac:dyDescent="0.3">
      <c r="A24" s="7" t="s">
        <v>8</v>
      </c>
      <c r="B24" s="8">
        <f>B23*22.1%</f>
        <v>419.9</v>
      </c>
      <c r="C24" s="8">
        <f>C23*22.1%</f>
        <v>419.9</v>
      </c>
    </row>
    <row r="25" spans="1:4" x14ac:dyDescent="0.3">
      <c r="A25" s="7" t="s">
        <v>9</v>
      </c>
      <c r="B25" s="8">
        <f>B23*16.1%</f>
        <v>305.90000000000003</v>
      </c>
      <c r="C25" s="8">
        <f>C23*16.1%</f>
        <v>305.90000000000003</v>
      </c>
    </row>
    <row r="26" spans="1:4" x14ac:dyDescent="0.3">
      <c r="A26" s="7"/>
      <c r="B26" s="8"/>
      <c r="C26" s="8"/>
    </row>
    <row r="27" spans="1:4" x14ac:dyDescent="0.3">
      <c r="A27" s="7" t="s">
        <v>10</v>
      </c>
      <c r="B27" s="8">
        <f>B17+B21</f>
        <v>3900</v>
      </c>
      <c r="C27" s="8">
        <f>C17+C21</f>
        <v>3900</v>
      </c>
    </row>
    <row r="28" spans="1:4" x14ac:dyDescent="0.3">
      <c r="A28" s="7" t="s">
        <v>11</v>
      </c>
      <c r="B28" s="8">
        <f>B27-B24</f>
        <v>3480.1</v>
      </c>
      <c r="C28" s="8">
        <f>C27-C24</f>
        <v>3480.1</v>
      </c>
      <c r="D28" s="9"/>
    </row>
    <row r="29" spans="1:4" x14ac:dyDescent="0.3">
      <c r="A29" s="7"/>
      <c r="B29" s="8"/>
      <c r="C29" s="8"/>
    </row>
    <row r="30" spans="1:4" x14ac:dyDescent="0.3">
      <c r="A30" s="7" t="s">
        <v>12</v>
      </c>
      <c r="B30" s="8">
        <f>B31</f>
        <v>416.67</v>
      </c>
      <c r="C30" s="8">
        <f>C31</f>
        <v>416.67</v>
      </c>
    </row>
    <row r="31" spans="1:4" x14ac:dyDescent="0.3">
      <c r="A31" s="7" t="s">
        <v>13</v>
      </c>
      <c r="B31" s="8">
        <v>416.67</v>
      </c>
      <c r="C31" s="8">
        <v>416.67</v>
      </c>
    </row>
    <row r="32" spans="1:4" x14ac:dyDescent="0.3">
      <c r="A32" s="7"/>
      <c r="B32" s="8"/>
      <c r="C32" s="8"/>
    </row>
    <row r="33" spans="1:12" x14ac:dyDescent="0.3">
      <c r="A33" s="7" t="s">
        <v>30</v>
      </c>
      <c r="B33" s="8">
        <f>B17*0.2</f>
        <v>700</v>
      </c>
      <c r="C33" s="8">
        <f>C17*0.2</f>
        <v>700</v>
      </c>
    </row>
    <row r="34" spans="1:12" x14ac:dyDescent="0.3">
      <c r="A34" s="7" t="s">
        <v>31</v>
      </c>
      <c r="B34" s="8"/>
      <c r="C34" s="8"/>
    </row>
    <row r="35" spans="1:12" x14ac:dyDescent="0.3">
      <c r="A35" s="7" t="s">
        <v>14</v>
      </c>
      <c r="B35" s="8">
        <f>B28-B30-B33</f>
        <v>2363.4299999999998</v>
      </c>
      <c r="C35" s="8">
        <f>C28-C30-C33</f>
        <v>2363.4299999999998</v>
      </c>
      <c r="D35" s="9"/>
      <c r="E35" s="9"/>
    </row>
    <row r="36" spans="1:12" x14ac:dyDescent="0.3">
      <c r="A36" s="7"/>
      <c r="B36" s="8"/>
      <c r="C36" s="8"/>
    </row>
    <row r="37" spans="1:12" ht="15.75" x14ac:dyDescent="0.3">
      <c r="A37" s="5" t="s">
        <v>15</v>
      </c>
      <c r="B37" s="6">
        <f>((B35-F39)*33%)+H39</f>
        <v>556.76799999999992</v>
      </c>
      <c r="C37" s="6">
        <f>((C35-F39)*33%)+H39</f>
        <v>556.76799999999992</v>
      </c>
      <c r="F37" s="17"/>
      <c r="G37" s="17">
        <v>729.58</v>
      </c>
      <c r="H37" s="17"/>
      <c r="I37" s="18">
        <v>0.16</v>
      </c>
      <c r="J37" s="15"/>
      <c r="K37" s="9"/>
      <c r="L37" s="9"/>
    </row>
    <row r="38" spans="1:12" x14ac:dyDescent="0.3">
      <c r="A38" s="7" t="s">
        <v>32</v>
      </c>
      <c r="B38" s="8">
        <v>450</v>
      </c>
      <c r="C38" s="8">
        <v>750</v>
      </c>
      <c r="F38" s="17">
        <v>729.58</v>
      </c>
      <c r="G38" s="19">
        <v>2145.83</v>
      </c>
      <c r="H38" s="17">
        <v>116.73</v>
      </c>
      <c r="I38" s="20" t="s">
        <v>44</v>
      </c>
      <c r="J38" s="14"/>
      <c r="L38" s="9"/>
    </row>
    <row r="39" spans="1:12" x14ac:dyDescent="0.3">
      <c r="A39" s="21" t="s">
        <v>33</v>
      </c>
      <c r="B39" s="16">
        <f>B37-B38</f>
        <v>106.76799999999992</v>
      </c>
      <c r="C39" s="16">
        <v>0</v>
      </c>
      <c r="F39" s="19">
        <v>2145.83</v>
      </c>
      <c r="G39" s="19">
        <v>4291.67</v>
      </c>
      <c r="H39" s="17">
        <v>484.96</v>
      </c>
      <c r="I39" s="20" t="s">
        <v>45</v>
      </c>
      <c r="J39" s="14"/>
    </row>
    <row r="40" spans="1:12" x14ac:dyDescent="0.3">
      <c r="A40" s="5" t="s">
        <v>16</v>
      </c>
      <c r="B40" s="10">
        <f>B17-B24-B37</f>
        <v>2523.3319999999999</v>
      </c>
      <c r="C40" s="10">
        <f>C17-C24-C37</f>
        <v>2523.3319999999999</v>
      </c>
      <c r="E40" s="9"/>
      <c r="F40" s="19">
        <v>4291.67</v>
      </c>
      <c r="G40" s="19">
        <v>6180</v>
      </c>
      <c r="H40" s="19">
        <v>1193.08</v>
      </c>
      <c r="I40" s="20" t="s">
        <v>46</v>
      </c>
      <c r="J40" s="14"/>
      <c r="K40" s="9"/>
    </row>
    <row r="41" spans="1:12" x14ac:dyDescent="0.3">
      <c r="A41" s="7"/>
      <c r="B41" s="11"/>
      <c r="C41" s="11"/>
      <c r="F41" s="17" t="s">
        <v>47</v>
      </c>
      <c r="G41" s="17"/>
      <c r="H41" s="19">
        <v>1929.53</v>
      </c>
      <c r="I41" s="20" t="s">
        <v>48</v>
      </c>
      <c r="J41" s="14"/>
    </row>
    <row r="42" spans="1:12" x14ac:dyDescent="0.3">
      <c r="A42" s="5" t="s">
        <v>17</v>
      </c>
      <c r="B42" s="10">
        <f>B43+B44+B45</f>
        <v>822.84999999999991</v>
      </c>
      <c r="C42" s="10">
        <f>C43+C44+C45</f>
        <v>822.84999999999991</v>
      </c>
    </row>
    <row r="43" spans="1:12" x14ac:dyDescent="0.3">
      <c r="A43" s="7" t="s">
        <v>61</v>
      </c>
      <c r="B43" s="8">
        <f>23*14.33</f>
        <v>329.59</v>
      </c>
      <c r="C43" s="8">
        <f>23*14.33</f>
        <v>329.59</v>
      </c>
    </row>
    <row r="44" spans="1:12" x14ac:dyDescent="0.3">
      <c r="A44" s="7" t="s">
        <v>62</v>
      </c>
      <c r="B44" s="8">
        <f>11*2*23*0.21</f>
        <v>106.25999999999999</v>
      </c>
      <c r="C44" s="8">
        <f>11*2*23*0.21</f>
        <v>106.25999999999999</v>
      </c>
    </row>
    <row r="45" spans="1:12" x14ac:dyDescent="0.3">
      <c r="A45" s="7" t="s">
        <v>49</v>
      </c>
      <c r="B45" s="8">
        <f>900*0.43</f>
        <v>387</v>
      </c>
      <c r="C45" s="8">
        <f>900*0.43</f>
        <v>387</v>
      </c>
    </row>
    <row r="46" spans="1:12" x14ac:dyDescent="0.3">
      <c r="A46" s="7"/>
      <c r="B46" s="8"/>
      <c r="C46" s="8"/>
    </row>
    <row r="47" spans="1:12" x14ac:dyDescent="0.3">
      <c r="A47" s="5" t="s">
        <v>19</v>
      </c>
      <c r="B47" s="6">
        <f>B48</f>
        <v>0</v>
      </c>
      <c r="C47" s="6" t="s">
        <v>42</v>
      </c>
    </row>
    <row r="48" spans="1:12" ht="30" x14ac:dyDescent="0.3">
      <c r="A48" s="22" t="s">
        <v>43</v>
      </c>
      <c r="B48" s="16"/>
      <c r="C48" s="16">
        <f>C38-C37</f>
        <v>193.23200000000008</v>
      </c>
    </row>
    <row r="49" spans="1:4" x14ac:dyDescent="0.3">
      <c r="A49" s="5" t="s">
        <v>20</v>
      </c>
      <c r="B49" s="10">
        <f>B40+B42</f>
        <v>3346.1819999999998</v>
      </c>
      <c r="C49" s="10">
        <f>C40+C42-C48</f>
        <v>3152.95</v>
      </c>
      <c r="D49" s="9"/>
    </row>
    <row r="50" spans="1:4" x14ac:dyDescent="0.3">
      <c r="A50" s="7"/>
      <c r="B50" s="7"/>
      <c r="C50" s="7"/>
    </row>
    <row r="51" spans="1:4" x14ac:dyDescent="0.3">
      <c r="A51" s="5" t="s">
        <v>21</v>
      </c>
      <c r="B51" s="10">
        <f>B52+B53</f>
        <v>4628.75</v>
      </c>
      <c r="C51" s="10">
        <f>C52+C53+C54</f>
        <v>4628.75</v>
      </c>
      <c r="D51" s="9"/>
    </row>
    <row r="52" spans="1:4" x14ac:dyDescent="0.3">
      <c r="A52" s="7" t="s">
        <v>22</v>
      </c>
      <c r="B52" s="11">
        <f>B17+B25</f>
        <v>3805.9</v>
      </c>
      <c r="C52" s="11">
        <f>C17+C25</f>
        <v>3805.9</v>
      </c>
      <c r="D52" s="9"/>
    </row>
    <row r="53" spans="1:4" x14ac:dyDescent="0.3">
      <c r="A53" s="7" t="s">
        <v>23</v>
      </c>
      <c r="B53" s="11">
        <f>B42+B47</f>
        <v>822.84999999999991</v>
      </c>
      <c r="C53" s="11">
        <f>C42</f>
        <v>822.84999999999991</v>
      </c>
      <c r="D53" s="9"/>
    </row>
    <row r="54" spans="1:4" x14ac:dyDescent="0.3">
      <c r="A54" s="7"/>
      <c r="B54" s="11"/>
      <c r="C54" s="11"/>
      <c r="D54" s="9"/>
    </row>
    <row r="55" spans="1:4" x14ac:dyDescent="0.3">
      <c r="A55" s="7" t="s">
        <v>24</v>
      </c>
      <c r="B55" s="11">
        <v>400</v>
      </c>
      <c r="C55" s="11">
        <v>400</v>
      </c>
      <c r="D55" s="9"/>
    </row>
    <row r="56" spans="1:4" x14ac:dyDescent="0.3">
      <c r="A56" s="5" t="s">
        <v>25</v>
      </c>
      <c r="B56" s="10">
        <f>B51+400</f>
        <v>5028.75</v>
      </c>
      <c r="C56" s="10">
        <f>C51+400</f>
        <v>5028.75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50C17-6B9D-4E2A-9B1F-77E3B9EDF709}">
  <dimension ref="A1:L58"/>
  <sheetViews>
    <sheetView topLeftCell="A30" workbookViewId="0">
      <selection activeCell="A43" sqref="A43"/>
    </sheetView>
  </sheetViews>
  <sheetFormatPr defaultColWidth="9.140625" defaultRowHeight="15" x14ac:dyDescent="0.3"/>
  <cols>
    <col min="1" max="1" width="43" style="2" customWidth="1"/>
    <col min="2" max="3" width="12.42578125" style="2" bestFit="1" customWidth="1"/>
    <col min="4" max="4" width="12.42578125" style="2" customWidth="1"/>
    <col min="5" max="5" width="12.42578125" style="2" bestFit="1" customWidth="1"/>
    <col min="6" max="6" width="9.140625" style="2"/>
    <col min="7" max="10" width="12.42578125" style="2" bestFit="1" customWidth="1"/>
    <col min="11" max="16384" width="9.140625" style="2"/>
  </cols>
  <sheetData>
    <row r="1" spans="1:5" x14ac:dyDescent="0.3">
      <c r="A1" s="1" t="s">
        <v>37</v>
      </c>
    </row>
    <row r="2" spans="1:5" x14ac:dyDescent="0.3">
      <c r="A2" s="3" t="s">
        <v>57</v>
      </c>
    </row>
    <row r="3" spans="1:5" x14ac:dyDescent="0.3">
      <c r="A3" s="2" t="s">
        <v>54</v>
      </c>
    </row>
    <row r="4" spans="1:5" x14ac:dyDescent="0.3">
      <c r="A4" s="2" t="s">
        <v>27</v>
      </c>
    </row>
    <row r="5" spans="1:5" x14ac:dyDescent="0.3">
      <c r="A5" s="2" t="s">
        <v>56</v>
      </c>
    </row>
    <row r="6" spans="1:5" x14ac:dyDescent="0.3">
      <c r="A6" s="2" t="s">
        <v>58</v>
      </c>
    </row>
    <row r="7" spans="1:5" x14ac:dyDescent="0.3">
      <c r="A7" s="2" t="s">
        <v>55</v>
      </c>
    </row>
    <row r="8" spans="1:5" x14ac:dyDescent="0.3">
      <c r="A8" s="2" t="s">
        <v>28</v>
      </c>
    </row>
    <row r="9" spans="1:5" x14ac:dyDescent="0.3">
      <c r="A9" s="2" t="s">
        <v>0</v>
      </c>
    </row>
    <row r="10" spans="1:5" x14ac:dyDescent="0.3">
      <c r="A10" s="2" t="s">
        <v>1</v>
      </c>
    </row>
    <row r="11" spans="1:5" x14ac:dyDescent="0.3">
      <c r="A11" s="2" t="s">
        <v>29</v>
      </c>
    </row>
    <row r="12" spans="1:5" ht="14.25" customHeight="1" x14ac:dyDescent="0.3">
      <c r="A12" s="2" t="s">
        <v>59</v>
      </c>
      <c r="C12" s="24">
        <v>2023.92</v>
      </c>
      <c r="D12" s="2" t="s">
        <v>41</v>
      </c>
      <c r="E12" s="23">
        <f>C12*1.5</f>
        <v>3035.88</v>
      </c>
    </row>
    <row r="13" spans="1:5" x14ac:dyDescent="0.3">
      <c r="A13" s="2" t="s">
        <v>36</v>
      </c>
      <c r="B13" s="12" t="s">
        <v>34</v>
      </c>
      <c r="C13" s="12" t="s">
        <v>35</v>
      </c>
    </row>
    <row r="14" spans="1:5" x14ac:dyDescent="0.3">
      <c r="D14" s="12" t="s">
        <v>34</v>
      </c>
      <c r="E14" s="12" t="s">
        <v>35</v>
      </c>
    </row>
    <row r="15" spans="1:5" x14ac:dyDescent="0.3">
      <c r="A15" s="1" t="s">
        <v>60</v>
      </c>
      <c r="B15" s="13" t="s">
        <v>38</v>
      </c>
      <c r="C15" s="13" t="s">
        <v>38</v>
      </c>
      <c r="D15" s="13" t="s">
        <v>40</v>
      </c>
      <c r="E15" s="13" t="s">
        <v>40</v>
      </c>
    </row>
    <row r="16" spans="1:5" x14ac:dyDescent="0.3">
      <c r="A16" s="1"/>
      <c r="B16" s="4" t="s">
        <v>2</v>
      </c>
      <c r="C16" s="4" t="s">
        <v>2</v>
      </c>
      <c r="D16" s="4" t="s">
        <v>2</v>
      </c>
      <c r="E16" s="4" t="s">
        <v>2</v>
      </c>
    </row>
    <row r="17" spans="1:5" x14ac:dyDescent="0.3">
      <c r="A17" s="5" t="s">
        <v>3</v>
      </c>
      <c r="B17" s="6">
        <f>SUM(B18:B19)</f>
        <v>3500</v>
      </c>
      <c r="C17" s="6">
        <f>SUM(C18:C19)</f>
        <v>3500</v>
      </c>
      <c r="D17" s="6">
        <f>SUM(D18:D19)</f>
        <v>3500</v>
      </c>
      <c r="E17" s="6">
        <f>SUM(E18:E19)</f>
        <v>3500</v>
      </c>
    </row>
    <row r="18" spans="1:5" x14ac:dyDescent="0.3">
      <c r="A18" s="7" t="s">
        <v>4</v>
      </c>
      <c r="B18" s="8">
        <v>1500</v>
      </c>
      <c r="C18" s="8">
        <v>1500</v>
      </c>
      <c r="D18" s="8">
        <v>1500</v>
      </c>
      <c r="E18" s="8">
        <v>1500</v>
      </c>
    </row>
    <row r="19" spans="1:5" x14ac:dyDescent="0.3">
      <c r="A19" s="7" t="s">
        <v>5</v>
      </c>
      <c r="B19" s="8">
        <v>2000</v>
      </c>
      <c r="C19" s="8">
        <v>2000</v>
      </c>
      <c r="D19" s="8">
        <v>2000</v>
      </c>
      <c r="E19" s="8">
        <v>2000</v>
      </c>
    </row>
    <row r="20" spans="1:5" x14ac:dyDescent="0.3">
      <c r="A20" s="7"/>
      <c r="B20" s="8"/>
      <c r="C20" s="8"/>
      <c r="D20" s="8"/>
      <c r="E20" s="8"/>
    </row>
    <row r="21" spans="1:5" x14ac:dyDescent="0.3">
      <c r="A21" s="7" t="s">
        <v>6</v>
      </c>
      <c r="B21" s="8">
        <v>400</v>
      </c>
      <c r="C21" s="8">
        <v>400</v>
      </c>
      <c r="D21" s="8">
        <v>400</v>
      </c>
      <c r="E21" s="8">
        <v>400</v>
      </c>
    </row>
    <row r="22" spans="1:5" x14ac:dyDescent="0.3">
      <c r="A22" s="7"/>
      <c r="B22" s="8"/>
      <c r="C22" s="8"/>
      <c r="D22" s="8"/>
      <c r="E22" s="8"/>
    </row>
    <row r="23" spans="1:5" x14ac:dyDescent="0.3">
      <c r="A23" s="7" t="s">
        <v>7</v>
      </c>
      <c r="B23" s="8">
        <f>B18+B21</f>
        <v>1900</v>
      </c>
      <c r="C23" s="8">
        <f>C18+C21</f>
        <v>1900</v>
      </c>
      <c r="D23" s="8">
        <f>D18+D21</f>
        <v>1900</v>
      </c>
      <c r="E23" s="8">
        <f>E18+E21</f>
        <v>1900</v>
      </c>
    </row>
    <row r="24" spans="1:5" x14ac:dyDescent="0.3">
      <c r="A24" s="7" t="s">
        <v>8</v>
      </c>
      <c r="B24" s="8">
        <f>B23*22.1%</f>
        <v>419.9</v>
      </c>
      <c r="C24" s="8">
        <f>C23*22.1%</f>
        <v>419.9</v>
      </c>
      <c r="D24" s="8">
        <f>D23*22.1%</f>
        <v>419.9</v>
      </c>
      <c r="E24" s="8">
        <f>E23*22.1%</f>
        <v>419.9</v>
      </c>
    </row>
    <row r="25" spans="1:5" x14ac:dyDescent="0.3">
      <c r="A25" s="7" t="s">
        <v>9</v>
      </c>
      <c r="B25" s="8">
        <f>B23*16.1%</f>
        <v>305.90000000000003</v>
      </c>
      <c r="C25" s="8">
        <f>C23*16.1%</f>
        <v>305.90000000000003</v>
      </c>
      <c r="D25" s="8">
        <f>D23*16.1%</f>
        <v>305.90000000000003</v>
      </c>
      <c r="E25" s="8">
        <f>E23*16.1%</f>
        <v>305.90000000000003</v>
      </c>
    </row>
    <row r="26" spans="1:5" x14ac:dyDescent="0.3">
      <c r="A26" s="7"/>
      <c r="B26" s="8"/>
      <c r="C26" s="8"/>
      <c r="D26" s="8"/>
      <c r="E26" s="8"/>
    </row>
    <row r="27" spans="1:5" x14ac:dyDescent="0.3">
      <c r="A27" s="7" t="s">
        <v>10</v>
      </c>
      <c r="B27" s="8">
        <f>B17+B21</f>
        <v>3900</v>
      </c>
      <c r="C27" s="8">
        <f>C17+C21</f>
        <v>3900</v>
      </c>
      <c r="D27" s="8">
        <f>D17+D21</f>
        <v>3900</v>
      </c>
      <c r="E27" s="8">
        <f>E17+E21</f>
        <v>3900</v>
      </c>
    </row>
    <row r="28" spans="1:5" x14ac:dyDescent="0.3">
      <c r="A28" s="7" t="s">
        <v>11</v>
      </c>
      <c r="B28" s="8">
        <f>B27-B24</f>
        <v>3480.1</v>
      </c>
      <c r="C28" s="8">
        <f>C27-C24</f>
        <v>3480.1</v>
      </c>
      <c r="D28" s="8">
        <f>D27-D24</f>
        <v>3480.1</v>
      </c>
      <c r="E28" s="8">
        <f>E27-E24</f>
        <v>3480.1</v>
      </c>
    </row>
    <row r="29" spans="1:5" x14ac:dyDescent="0.3">
      <c r="A29" s="7"/>
      <c r="B29" s="8"/>
      <c r="C29" s="8"/>
      <c r="D29" s="8"/>
      <c r="E29" s="8"/>
    </row>
    <row r="30" spans="1:5" x14ac:dyDescent="0.3">
      <c r="A30" s="7" t="s">
        <v>12</v>
      </c>
      <c r="B30" s="8">
        <f>B31</f>
        <v>0</v>
      </c>
      <c r="C30" s="8">
        <f>C31</f>
        <v>0</v>
      </c>
      <c r="D30" s="8">
        <f>D31</f>
        <v>0</v>
      </c>
      <c r="E30" s="8">
        <f>E31</f>
        <v>0</v>
      </c>
    </row>
    <row r="31" spans="1:5" x14ac:dyDescent="0.3">
      <c r="A31" s="7" t="s">
        <v>13</v>
      </c>
      <c r="B31" s="8">
        <v>0</v>
      </c>
      <c r="C31" s="8">
        <v>0</v>
      </c>
      <c r="D31" s="8">
        <v>0</v>
      </c>
      <c r="E31" s="8">
        <v>0</v>
      </c>
    </row>
    <row r="32" spans="1:5" x14ac:dyDescent="0.3">
      <c r="A32" s="7"/>
      <c r="B32" s="8"/>
      <c r="C32" s="8"/>
      <c r="D32" s="8"/>
      <c r="E32" s="8"/>
    </row>
    <row r="33" spans="1:12" x14ac:dyDescent="0.3">
      <c r="A33" s="7" t="s">
        <v>30</v>
      </c>
      <c r="B33" s="8">
        <f>B17*0.2</f>
        <v>700</v>
      </c>
      <c r="C33" s="8">
        <f>C17*0.2</f>
        <v>700</v>
      </c>
      <c r="D33" s="8"/>
      <c r="E33" s="8"/>
    </row>
    <row r="34" spans="1:12" x14ac:dyDescent="0.3">
      <c r="A34" s="7" t="s">
        <v>31</v>
      </c>
      <c r="B34" s="8"/>
      <c r="C34" s="8"/>
      <c r="D34" s="8"/>
      <c r="E34" s="8"/>
    </row>
    <row r="35" spans="1:12" x14ac:dyDescent="0.3">
      <c r="A35" s="7" t="s">
        <v>14</v>
      </c>
      <c r="B35" s="8">
        <f>B28-B30-B33</f>
        <v>2780.1</v>
      </c>
      <c r="C35" s="8">
        <f>C28-C30-C33</f>
        <v>2780.1</v>
      </c>
      <c r="D35" s="8">
        <f>D28-D30-D33</f>
        <v>3480.1</v>
      </c>
      <c r="E35" s="8">
        <f>E28-E30-E33</f>
        <v>3480.1</v>
      </c>
    </row>
    <row r="36" spans="1:12" x14ac:dyDescent="0.3">
      <c r="A36" s="7"/>
      <c r="B36" s="8"/>
      <c r="C36" s="8"/>
      <c r="D36" s="8"/>
      <c r="E36" s="8"/>
    </row>
    <row r="37" spans="1:12" x14ac:dyDescent="0.3">
      <c r="A37" s="7" t="s">
        <v>39</v>
      </c>
      <c r="B37" s="16">
        <f>((B35-H40)*33%)+J40</f>
        <v>694.26909999999998</v>
      </c>
      <c r="C37" s="16">
        <f>((C35-H40)*0.33)+J40</f>
        <v>694.26909999999998</v>
      </c>
      <c r="D37" s="8">
        <v>0</v>
      </c>
      <c r="E37" s="8">
        <v>0</v>
      </c>
    </row>
    <row r="38" spans="1:12" ht="15.75" x14ac:dyDescent="0.3">
      <c r="A38" s="7"/>
      <c r="B38" s="8"/>
      <c r="C38" s="8"/>
      <c r="D38" s="8"/>
      <c r="E38" s="8"/>
      <c r="H38" s="17"/>
      <c r="I38" s="17">
        <v>729.58</v>
      </c>
      <c r="J38" s="17"/>
      <c r="K38" s="18">
        <v>0.16</v>
      </c>
      <c r="L38" s="15"/>
    </row>
    <row r="39" spans="1:12" ht="33.75" x14ac:dyDescent="0.3">
      <c r="A39" s="7"/>
      <c r="B39" s="8"/>
      <c r="C39" s="8">
        <v>0</v>
      </c>
      <c r="D39" s="8"/>
      <c r="E39" s="8">
        <v>0</v>
      </c>
      <c r="H39" s="17">
        <v>729.58</v>
      </c>
      <c r="I39" s="19">
        <v>2145.83</v>
      </c>
      <c r="J39" s="17">
        <v>116.73</v>
      </c>
      <c r="K39" s="20" t="s">
        <v>44</v>
      </c>
      <c r="L39" s="14"/>
    </row>
    <row r="40" spans="1:12" ht="33.75" x14ac:dyDescent="0.3">
      <c r="A40" s="5" t="s">
        <v>16</v>
      </c>
      <c r="B40" s="10">
        <f>B17-B24-B37</f>
        <v>2385.8308999999999</v>
      </c>
      <c r="C40" s="10">
        <f>C17-C24-C37</f>
        <v>2385.8308999999999</v>
      </c>
      <c r="D40" s="10">
        <f>D17-D24-D37</f>
        <v>3080.1</v>
      </c>
      <c r="E40" s="10">
        <f>E17-E24-E37</f>
        <v>3080.1</v>
      </c>
      <c r="H40" s="19">
        <v>2145.83</v>
      </c>
      <c r="I40" s="19">
        <v>4291.67</v>
      </c>
      <c r="J40" s="17">
        <v>484.96</v>
      </c>
      <c r="K40" s="20" t="s">
        <v>45</v>
      </c>
      <c r="L40" s="14"/>
    </row>
    <row r="41" spans="1:12" ht="33.75" x14ac:dyDescent="0.3">
      <c r="A41" s="7"/>
      <c r="B41" s="11"/>
      <c r="C41" s="11"/>
      <c r="D41" s="11"/>
      <c r="E41" s="11"/>
      <c r="H41" s="19">
        <v>4291.67</v>
      </c>
      <c r="I41" s="19">
        <v>6180</v>
      </c>
      <c r="J41" s="19">
        <v>1193.08</v>
      </c>
      <c r="K41" s="20" t="s">
        <v>46</v>
      </c>
      <c r="L41" s="14"/>
    </row>
    <row r="42" spans="1:12" ht="33.75" x14ac:dyDescent="0.3">
      <c r="A42" s="5" t="s">
        <v>17</v>
      </c>
      <c r="B42" s="10">
        <f>B43+B44+B45</f>
        <v>822.84999999999991</v>
      </c>
      <c r="C42" s="10">
        <f>C43+C44+C45</f>
        <v>822.84999999999991</v>
      </c>
      <c r="D42" s="10">
        <f>D43+D44+D45</f>
        <v>822.84999999999991</v>
      </c>
      <c r="E42" s="10">
        <f>E43+E44+E45</f>
        <v>822.84999999999991</v>
      </c>
      <c r="H42" s="17" t="s">
        <v>47</v>
      </c>
      <c r="I42" s="17"/>
      <c r="J42" s="19">
        <v>1929.53</v>
      </c>
      <c r="K42" s="20" t="s">
        <v>48</v>
      </c>
      <c r="L42" s="14"/>
    </row>
    <row r="43" spans="1:12" x14ac:dyDescent="0.3">
      <c r="A43" s="7" t="s">
        <v>61</v>
      </c>
      <c r="B43" s="8">
        <f>23*14.33</f>
        <v>329.59</v>
      </c>
      <c r="C43" s="8">
        <f t="shared" ref="C43:E43" si="0">23*14.33</f>
        <v>329.59</v>
      </c>
      <c r="D43" s="8">
        <f t="shared" si="0"/>
        <v>329.59</v>
      </c>
      <c r="E43" s="8">
        <f t="shared" si="0"/>
        <v>329.59</v>
      </c>
    </row>
    <row r="44" spans="1:12" x14ac:dyDescent="0.3">
      <c r="A44" s="7" t="s">
        <v>63</v>
      </c>
      <c r="B44" s="8">
        <f>11*2*23*0.21</f>
        <v>106.25999999999999</v>
      </c>
      <c r="C44" s="8">
        <f t="shared" ref="C44:E44" si="1">11*2*23*0.21</f>
        <v>106.25999999999999</v>
      </c>
      <c r="D44" s="8">
        <f t="shared" si="1"/>
        <v>106.25999999999999</v>
      </c>
      <c r="E44" s="8">
        <f t="shared" si="1"/>
        <v>106.25999999999999</v>
      </c>
    </row>
    <row r="45" spans="1:12" x14ac:dyDescent="0.3">
      <c r="A45" s="7" t="s">
        <v>18</v>
      </c>
      <c r="B45" s="8">
        <f>900*0.43</f>
        <v>387</v>
      </c>
      <c r="C45" s="8">
        <f t="shared" ref="C45:E45" si="2">900*0.43</f>
        <v>387</v>
      </c>
      <c r="D45" s="8">
        <f t="shared" si="2"/>
        <v>387</v>
      </c>
      <c r="E45" s="8">
        <f t="shared" si="2"/>
        <v>387</v>
      </c>
    </row>
    <row r="46" spans="1:12" x14ac:dyDescent="0.3">
      <c r="A46" s="7"/>
      <c r="B46" s="8"/>
      <c r="C46" s="8"/>
      <c r="D46" s="8"/>
      <c r="E46" s="8"/>
    </row>
    <row r="47" spans="1:12" x14ac:dyDescent="0.3">
      <c r="A47" s="5" t="s">
        <v>19</v>
      </c>
      <c r="B47" s="6"/>
      <c r="C47" s="6"/>
      <c r="D47" s="6"/>
      <c r="E47" s="6"/>
    </row>
    <row r="48" spans="1:12" x14ac:dyDescent="0.3">
      <c r="A48" s="5" t="s">
        <v>50</v>
      </c>
      <c r="B48" s="16">
        <v>450</v>
      </c>
      <c r="C48" s="16">
        <v>750</v>
      </c>
      <c r="D48" s="16">
        <v>450</v>
      </c>
      <c r="E48" s="16">
        <v>750</v>
      </c>
    </row>
    <row r="49" spans="1:10" x14ac:dyDescent="0.3">
      <c r="A49" s="5" t="s">
        <v>20</v>
      </c>
      <c r="B49" s="10">
        <f>B40+B42-B48</f>
        <v>2758.6808999999998</v>
      </c>
      <c r="C49" s="10">
        <f>C40+C42-C48</f>
        <v>2458.6808999999998</v>
      </c>
      <c r="D49" s="10">
        <f>D40+D42-D48</f>
        <v>3452.95</v>
      </c>
      <c r="E49" s="10">
        <f>E40+E42-E48</f>
        <v>3152.95</v>
      </c>
      <c r="G49" s="10"/>
      <c r="H49" s="10"/>
      <c r="I49" s="10"/>
      <c r="J49" s="10"/>
    </row>
    <row r="50" spans="1:10" x14ac:dyDescent="0.3">
      <c r="A50" s="7"/>
      <c r="B50" s="7"/>
      <c r="C50" s="7"/>
      <c r="D50" s="7"/>
      <c r="E50" s="7"/>
    </row>
    <row r="51" spans="1:10" x14ac:dyDescent="0.3">
      <c r="A51" s="5" t="s">
        <v>21</v>
      </c>
      <c r="B51" s="10">
        <f>B52+B53</f>
        <v>4628.75</v>
      </c>
      <c r="C51" s="10">
        <f>C52+C53</f>
        <v>4628.75</v>
      </c>
      <c r="D51" s="10">
        <f>D52+D53</f>
        <v>4628.75</v>
      </c>
      <c r="E51" s="10">
        <f>E52+E53</f>
        <v>4628.75</v>
      </c>
    </row>
    <row r="52" spans="1:10" x14ac:dyDescent="0.3">
      <c r="A52" s="7" t="s">
        <v>22</v>
      </c>
      <c r="B52" s="11">
        <f>B17+B25</f>
        <v>3805.9</v>
      </c>
      <c r="C52" s="11">
        <f>C17+C25</f>
        <v>3805.9</v>
      </c>
      <c r="D52" s="11">
        <f>D17+D25</f>
        <v>3805.9</v>
      </c>
      <c r="E52" s="11">
        <f>E17+E25</f>
        <v>3805.9</v>
      </c>
    </row>
    <row r="53" spans="1:10" x14ac:dyDescent="0.3">
      <c r="A53" s="7" t="s">
        <v>23</v>
      </c>
      <c r="B53" s="11">
        <f>B42+B47</f>
        <v>822.84999999999991</v>
      </c>
      <c r="C53" s="11">
        <f>C42+C47</f>
        <v>822.84999999999991</v>
      </c>
      <c r="D53" s="11">
        <f>D42+D47</f>
        <v>822.84999999999991</v>
      </c>
      <c r="E53" s="11">
        <f>E42+E47</f>
        <v>822.84999999999991</v>
      </c>
    </row>
    <row r="54" spans="1:10" x14ac:dyDescent="0.3">
      <c r="A54" s="7"/>
      <c r="B54" s="11"/>
      <c r="C54" s="11"/>
      <c r="D54" s="11"/>
      <c r="E54" s="11"/>
    </row>
    <row r="55" spans="1:10" x14ac:dyDescent="0.3">
      <c r="A55" s="7" t="s">
        <v>24</v>
      </c>
      <c r="B55" s="11">
        <v>400</v>
      </c>
      <c r="C55" s="11">
        <v>400</v>
      </c>
      <c r="D55" s="11">
        <v>400</v>
      </c>
      <c r="E55" s="11">
        <v>400</v>
      </c>
    </row>
    <row r="56" spans="1:10" x14ac:dyDescent="0.3">
      <c r="A56" s="5" t="s">
        <v>25</v>
      </c>
      <c r="B56" s="10">
        <f>B51+400</f>
        <v>5028.75</v>
      </c>
      <c r="C56" s="10">
        <f>C51+400</f>
        <v>5028.75</v>
      </c>
      <c r="D56" s="10">
        <f>D51+400</f>
        <v>5028.75</v>
      </c>
      <c r="E56" s="10">
        <f>E51+400</f>
        <v>5028.75</v>
      </c>
    </row>
    <row r="58" spans="1:10" x14ac:dyDescent="0.3">
      <c r="B58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rezident</vt:lpstr>
      <vt:lpstr>nerezident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Brigita Osojnik</dc:creator>
  <cp:lastModifiedBy>Borko Strašek Polona</cp:lastModifiedBy>
  <dcterms:created xsi:type="dcterms:W3CDTF">2018-05-04T20:53:43Z</dcterms:created>
  <dcterms:modified xsi:type="dcterms:W3CDTF">2023-11-20T08:26:49Z</dcterms:modified>
</cp:coreProperties>
</file>